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rel-my.sharepoint.com/personal/jpanzare_nrel_gov/Documents/"/>
    </mc:Choice>
  </mc:AlternateContent>
  <xr:revisionPtr revIDLastSave="1" documentId="8_{0820DDA1-C0E5-4C28-A490-C78236441768}" xr6:coauthVersionLast="47" xr6:coauthVersionMax="47" xr10:uidLastSave="{E15AFD19-29E3-438D-A709-0BA31A0352BB}"/>
  <bookViews>
    <workbookView minimized="1" xWindow="14400" yWindow="3825" windowWidth="14400" windowHeight="8070" activeTab="1" xr2:uid="{D3017FE0-C779-4E04-8ED1-2FDFF4FB4E1B}"/>
  </bookViews>
  <sheets>
    <sheet name="General Notes" sheetId="2" r:id="rId1"/>
    <sheet name="FY23 - RO System" sheetId="1" r:id="rId2"/>
  </sheets>
  <definedNames>
    <definedName name="_xlnm._FilterDatabase" localSheetId="1" hidden="1">'FY23 - RO System'!$B$4:$N$40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2" i="1" l="1"/>
  <c r="K38" i="1"/>
  <c r="J38" i="1"/>
  <c r="J37" i="1"/>
  <c r="K37" i="1" s="1"/>
  <c r="K36" i="1"/>
  <c r="J36" i="1"/>
  <c r="J35" i="1"/>
  <c r="K34" i="1"/>
  <c r="J34" i="1"/>
  <c r="J33" i="1"/>
  <c r="K32" i="1"/>
  <c r="J32" i="1"/>
  <c r="J31" i="1"/>
  <c r="K31" i="1" s="1"/>
  <c r="K30" i="1"/>
  <c r="J30" i="1"/>
  <c r="K28" i="1"/>
  <c r="J28" i="1"/>
  <c r="J27" i="1"/>
  <c r="K27" i="1" s="1"/>
  <c r="J25" i="1"/>
  <c r="K25" i="1" s="1"/>
  <c r="K26" i="1"/>
  <c r="J26" i="1"/>
  <c r="K44" i="1"/>
  <c r="K46" i="1" s="1"/>
  <c r="K40" i="1"/>
  <c r="K39" i="1"/>
  <c r="K35" i="1"/>
  <c r="K33" i="1"/>
  <c r="K29" i="1"/>
  <c r="K24" i="1"/>
  <c r="K23" i="1"/>
  <c r="K22" i="1"/>
  <c r="K21" i="1"/>
  <c r="K20" i="1"/>
  <c r="K19" i="1"/>
  <c r="K18" i="1"/>
  <c r="K17" i="1"/>
  <c r="K16" i="1"/>
  <c r="K15" i="1"/>
  <c r="K14" i="1"/>
  <c r="K13" i="1"/>
  <c r="K12" i="1"/>
  <c r="K11" i="1"/>
  <c r="K10" i="1"/>
  <c r="K8" i="1"/>
  <c r="B6" i="1"/>
  <c r="B7" i="1" s="1"/>
  <c r="B8" i="1" s="1"/>
  <c r="B9" i="1" s="1"/>
  <c r="K6" i="1"/>
  <c r="K7" i="1"/>
  <c r="K9" i="1"/>
  <c r="K5" i="1"/>
  <c r="K43" i="1" l="1"/>
  <c r="B10" i="1"/>
  <c r="B11" i="1" s="1"/>
  <c r="B12"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alcChain>
</file>

<file path=xl/sharedStrings.xml><?xml version="1.0" encoding="utf-8"?>
<sst xmlns="http://schemas.openxmlformats.org/spreadsheetml/2006/main" count="311" uniqueCount="181">
  <si>
    <t xml:space="preserve">Bill of Materials </t>
  </si>
  <si>
    <t xml:space="preserve">RO System </t>
  </si>
  <si>
    <t xml:space="preserve">Item # </t>
  </si>
  <si>
    <t>Category</t>
  </si>
  <si>
    <t>Identifier</t>
  </si>
  <si>
    <t>Description</t>
  </si>
  <si>
    <t>OEM</t>
  </si>
  <si>
    <t>PN</t>
  </si>
  <si>
    <t>Supplier</t>
  </si>
  <si>
    <t>Qty</t>
  </si>
  <si>
    <t>Unit Price [USD]</t>
  </si>
  <si>
    <t>Total [USD]</t>
  </si>
  <si>
    <t>Pressure Rating [psi]</t>
  </si>
  <si>
    <t xml:space="preserve">Notes: </t>
  </si>
  <si>
    <t xml:space="preserve">Link </t>
  </si>
  <si>
    <t>Pumps</t>
  </si>
  <si>
    <t>SP.01.01</t>
  </si>
  <si>
    <t>Electric Sump Pump</t>
  </si>
  <si>
    <t>Shurflo</t>
  </si>
  <si>
    <t>9325-043-101</t>
  </si>
  <si>
    <t>The Solar Store</t>
  </si>
  <si>
    <t>100 psi</t>
  </si>
  <si>
    <t xml:space="preserve">https://thesolarstore.com/shurflo-9300-submersible-solar-water-well-pump-12-24v-model-9325-043-101-p-500.html </t>
  </si>
  <si>
    <t>Plumbing and Piping</t>
  </si>
  <si>
    <t>SP.02.01</t>
  </si>
  <si>
    <t>4" ABS Pipe (10ft length)</t>
  </si>
  <si>
    <t>Valencia Pipe</t>
  </si>
  <si>
    <t>Home Depot</t>
  </si>
  <si>
    <t>N/A</t>
  </si>
  <si>
    <t>10ft pipe cut to length</t>
  </si>
  <si>
    <t xml:space="preserve">https://www.homedepot.com/p/VPC-4-in-x-10-ft-ABS-Cell-Core-Pipe-29-410HD/309282462 </t>
  </si>
  <si>
    <t>SP.02.02</t>
  </si>
  <si>
    <t>4" ABS NPT Adapter</t>
  </si>
  <si>
    <t>Charlotte Pipe</t>
  </si>
  <si>
    <t xml:space="preserve">https://www.homedepot.com/p/Charlotte-Pipe-4-in-ABS-DWV-Hub-x-FPT-Female-Adapter-ABS001011200HD/313834608 </t>
  </si>
  <si>
    <t>SP.02.03</t>
  </si>
  <si>
    <t>4" NPT Plug</t>
  </si>
  <si>
    <t xml:space="preserve"> - </t>
  </si>
  <si>
    <t>2389K81</t>
  </si>
  <si>
    <t>McMaster</t>
  </si>
  <si>
    <t xml:space="preserve">https://www.mcmaster.com/2389K81/ </t>
  </si>
  <si>
    <t>SP.02.04</t>
  </si>
  <si>
    <t>1/2" soft PVC tubing (5ft length)</t>
  </si>
  <si>
    <t>52375K14</t>
  </si>
  <si>
    <t>200 psi</t>
  </si>
  <si>
    <t xml:space="preserve">https://www.mcmaster.com/52375K14/ </t>
  </si>
  <si>
    <t>SP.02.05</t>
  </si>
  <si>
    <r>
      <t>1/2" Barbed 90</t>
    </r>
    <r>
      <rPr>
        <sz val="11"/>
        <color theme="1"/>
        <rFont val="Calibri"/>
        <family val="2"/>
      </rPr>
      <t>⁰ Elbow</t>
    </r>
  </si>
  <si>
    <t>-</t>
  </si>
  <si>
    <t>48315K31</t>
  </si>
  <si>
    <t xml:space="preserve">https://www.mcmaster.com/48315K31/ </t>
  </si>
  <si>
    <t>SP.02.06</t>
  </si>
  <si>
    <t>Barbed Tee Reducer</t>
  </si>
  <si>
    <t>5218K589</t>
  </si>
  <si>
    <t>150 psi</t>
  </si>
  <si>
    <t xml:space="preserve">https://www.mcmaster.com/5218K859/ </t>
  </si>
  <si>
    <t>SP.02.07</t>
  </si>
  <si>
    <t>3/4" Tygon tubing (2ft length)</t>
  </si>
  <si>
    <t>5624K55</t>
  </si>
  <si>
    <t>130 psi</t>
  </si>
  <si>
    <t xml:space="preserve">https://www.mcmaster.com/5624K55/ </t>
  </si>
  <si>
    <t>SP.02.08</t>
  </si>
  <si>
    <t>3/4" SS Barbed Garden Hose Fitting</t>
  </si>
  <si>
    <t>Midland</t>
  </si>
  <si>
    <t>30042SS</t>
  </si>
  <si>
    <t>Hose Warehouse</t>
  </si>
  <si>
    <t xml:space="preserve">https://hosewarehouse.com/products/30042ss-30-042ss-midland-garden-hose-fitting-male-end-only-3-4-hose-barb-x-3-4-male-ght-316-stainless-steel </t>
  </si>
  <si>
    <t>SP.02.09</t>
  </si>
  <si>
    <t>1/2" NPT Locknut</t>
  </si>
  <si>
    <t>3185K112</t>
  </si>
  <si>
    <t xml:space="preserve">https://www.mcmaster.com/3185K112/ </t>
  </si>
  <si>
    <t>Electrical Connections</t>
  </si>
  <si>
    <t>SP.03.01</t>
  </si>
  <si>
    <t>Cord Grip</t>
  </si>
  <si>
    <t>69915K57</t>
  </si>
  <si>
    <t xml:space="preserve">https://www.mcmaster.com/69915K57/ </t>
  </si>
  <si>
    <t>SP.02.10</t>
  </si>
  <si>
    <t>60 Micron SS Mesh (12" x 12")</t>
  </si>
  <si>
    <t>92715T75</t>
  </si>
  <si>
    <t>Cut to profile using 3D printed template</t>
  </si>
  <si>
    <t xml:space="preserve">https://www.mcmaster.com/92715T75-92715T27/ </t>
  </si>
  <si>
    <t>Hardware</t>
  </si>
  <si>
    <t>SP.04.01</t>
  </si>
  <si>
    <t>3/8 - 16 x 2 3/4 SS Bolt</t>
  </si>
  <si>
    <t>92790A617</t>
  </si>
  <si>
    <t xml:space="preserve">https://www.mcmaster.com/92790A617/ </t>
  </si>
  <si>
    <t>SP.04.02</t>
  </si>
  <si>
    <t>3/8" SS Oversized Washer</t>
  </si>
  <si>
    <t>91525A136</t>
  </si>
  <si>
    <t>Purchased in pack of 10 for $10.00</t>
  </si>
  <si>
    <t xml:space="preserve">https://www.mcmaster.com/91525A136/ </t>
  </si>
  <si>
    <t>SP.04.03</t>
  </si>
  <si>
    <t>3/8 - 16 SS Nylon Insert Locking Nut</t>
  </si>
  <si>
    <t>90715A145</t>
  </si>
  <si>
    <t>Purchased in 25 pack for $9.25</t>
  </si>
  <si>
    <t xml:space="preserve">https://www.mcmaster.com/90715A145/ </t>
  </si>
  <si>
    <t>SP.04.04</t>
  </si>
  <si>
    <t>1/4 - 20 x 1 1/2 SS Bolt</t>
  </si>
  <si>
    <t>93190A546</t>
  </si>
  <si>
    <t>Purchased in 10 pack for $5.59</t>
  </si>
  <si>
    <t xml:space="preserve">https://www.mcmaster.com/93190A546/ </t>
  </si>
  <si>
    <t>SP.04.05</t>
  </si>
  <si>
    <t>1/4" SS Washer</t>
  </si>
  <si>
    <t>90107A029</t>
  </si>
  <si>
    <t>Purchased in 100 pack for $8.51</t>
  </si>
  <si>
    <t xml:space="preserve">https://www.mcmaster.com/90107A029/ </t>
  </si>
  <si>
    <t>SP.04.06</t>
  </si>
  <si>
    <t>1/4 - 20 SS Nylon Insert Locking Nut</t>
  </si>
  <si>
    <t>90715A125</t>
  </si>
  <si>
    <t>Purchased in 50 pack for $8.95</t>
  </si>
  <si>
    <t xml:space="preserve">https://www.mcmaster.com/90715A125/ </t>
  </si>
  <si>
    <t>SP.04.07</t>
  </si>
  <si>
    <t>Rubber Grommet</t>
  </si>
  <si>
    <t>9600K221</t>
  </si>
  <si>
    <t>Purchased in 100 pack for $11.69</t>
  </si>
  <si>
    <t xml:space="preserve">https://www.mcmaster.com/9600K221/ </t>
  </si>
  <si>
    <t>SP.04.08</t>
  </si>
  <si>
    <t>1/8" Square Profile O-ring (6 - 1/4 ID)</t>
  </si>
  <si>
    <t>4061T281</t>
  </si>
  <si>
    <t>Purchased in 10 pack for $13.92</t>
  </si>
  <si>
    <t xml:space="preserve">https://www.mcmaster.com/4061T281/ </t>
  </si>
  <si>
    <t>3D Printed Part</t>
  </si>
  <si>
    <t>SP.05.01</t>
  </si>
  <si>
    <t>NREL</t>
  </si>
  <si>
    <t>SP.05.02</t>
  </si>
  <si>
    <t>SP.05.03</t>
  </si>
  <si>
    <t>0.33 in^3 ABS</t>
  </si>
  <si>
    <t>SP.05.04</t>
  </si>
  <si>
    <t>SP.05.05</t>
  </si>
  <si>
    <t>SP.05.06</t>
  </si>
  <si>
    <t>SP.05.07</t>
  </si>
  <si>
    <t>SP.04.09</t>
  </si>
  <si>
    <t>1" Dyneema Webbing (5ft length)</t>
  </si>
  <si>
    <t>2185N176</t>
  </si>
  <si>
    <t>UV and saltwater resistant</t>
  </si>
  <si>
    <t xml:space="preserve">https://www.mcmaster.com/2185N17-2185N11/ </t>
  </si>
  <si>
    <t>SP.04.10</t>
  </si>
  <si>
    <t>Triangle Threaded Connecting Link 316SS</t>
  </si>
  <si>
    <t>3709T23</t>
  </si>
  <si>
    <t>900lbs rated</t>
  </si>
  <si>
    <t>https://www.mcmaster.com/3709T33/</t>
  </si>
  <si>
    <t xml:space="preserve">Total </t>
  </si>
  <si>
    <t>Total Minus Pumps</t>
  </si>
  <si>
    <t>McMaster only</t>
  </si>
  <si>
    <t>shipping</t>
  </si>
  <si>
    <t xml:space="preserve">PO Total </t>
  </si>
  <si>
    <t>Intake Manifold - ABS</t>
  </si>
  <si>
    <t>Filter Clamp - ABS</t>
  </si>
  <si>
    <t>Seal Tab - ABS</t>
  </si>
  <si>
    <t>Pump Mount - ABS</t>
  </si>
  <si>
    <t>Frame A - ABS</t>
  </si>
  <si>
    <t>Frame B - ABS</t>
  </si>
  <si>
    <t>Intake Manifold - support material</t>
  </si>
  <si>
    <t>Filter Clamp - support material</t>
  </si>
  <si>
    <t>Seal Tab - support material</t>
  </si>
  <si>
    <t>Frame A - support material</t>
  </si>
  <si>
    <t>Frame B - support material</t>
  </si>
  <si>
    <t>Pump Mount - support material</t>
  </si>
  <si>
    <t>SP.05.08</t>
  </si>
  <si>
    <t>SP.05.09</t>
  </si>
  <si>
    <t>SP.05.10</t>
  </si>
  <si>
    <t>SP.05.11</t>
  </si>
  <si>
    <t>SP.05.12</t>
  </si>
  <si>
    <t>SP.05.13</t>
  </si>
  <si>
    <t>Filter Template - support material</t>
  </si>
  <si>
    <t>SP.05.14</t>
  </si>
  <si>
    <t>Filter Template - ABS</t>
  </si>
  <si>
    <t>83.39 in^3 ABS</t>
  </si>
  <si>
    <t>10.88 in^3</t>
  </si>
  <si>
    <t>29.41 in^3 ABS</t>
  </si>
  <si>
    <t>7.76 in^3</t>
  </si>
  <si>
    <t>0.12 in^3</t>
  </si>
  <si>
    <t>13.76 in^3 ABS</t>
  </si>
  <si>
    <t>1.49 in^3</t>
  </si>
  <si>
    <t>11.03 in^3 ABS</t>
  </si>
  <si>
    <t>1.19 in^3</t>
  </si>
  <si>
    <t>14.85 in^3 ABS</t>
  </si>
  <si>
    <t>1.82 in^3</t>
  </si>
  <si>
    <t>4.97 in^3 ABS</t>
  </si>
  <si>
    <t>1.63 in^3</t>
  </si>
  <si>
    <t xml:space="preserve">This is a bill of materials for the HERO WEC submersible pump system used in the electrical configuration that was built in 2023, all components were either fabricated or purchased in 2023.
For any questions, please contact the project PI:
Scott Jenne
Dale.Jenne@NREL.GOV
Additional information on this project can be found at:
OpenEI.org/wiki/HERO-WEC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</si>
</sst>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sz val="8"/>
      <name val="Calibri"/>
      <family val="2"/>
      <scheme val="minor"/>
    </font>
    <font>
      <sz val="9"/>
      <color rgb="FF333333"/>
      <name val="Arial"/>
      <family val="2"/>
    </font>
    <font>
      <sz val="11"/>
      <color rgb="FF000000"/>
      <name val="Calibri"/>
      <family val="2"/>
      <scheme val="minor"/>
    </font>
    <font>
      <u/>
      <sz val="11"/>
      <color theme="10"/>
      <name val="Calibri"/>
      <family val="2"/>
      <scheme val="minor"/>
    </font>
    <font>
      <b/>
      <sz val="11"/>
      <color theme="0" tint="-4.9989318521683403E-2"/>
      <name val="Calibri"/>
      <family val="2"/>
      <scheme val="minor"/>
    </font>
    <font>
      <b/>
      <sz val="14"/>
      <color theme="1"/>
      <name val="Calibri"/>
      <family val="2"/>
      <scheme val="minor"/>
    </font>
    <font>
      <b/>
      <sz val="11"/>
      <color theme="4"/>
      <name val="Calibri"/>
      <family val="2"/>
      <scheme val="minor"/>
    </font>
    <font>
      <sz val="11"/>
      <color theme="1"/>
      <name val="Calibri"/>
      <family val="2"/>
    </font>
    <font>
      <sz val="11"/>
      <name val="Calibri"/>
      <family val="2"/>
      <scheme val="min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0" fillId="0" borderId="0" xfId="0" applyAlignment="1">
      <alignment horizontal="left"/>
    </xf>
    <xf numFmtId="0" fontId="0" fillId="0" borderId="0" xfId="0" applyAlignment="1">
      <alignment horizontal="center"/>
    </xf>
    <xf numFmtId="0" fontId="0" fillId="0" borderId="2" xfId="0" applyBorder="1"/>
    <xf numFmtId="164" fontId="0" fillId="0" borderId="2" xfId="0" applyNumberFormat="1" applyBorder="1" applyAlignment="1">
      <alignment horizontal="right"/>
    </xf>
    <xf numFmtId="0" fontId="5" fillId="0" borderId="2" xfId="1" applyBorder="1"/>
    <xf numFmtId="0" fontId="0" fillId="0" borderId="2" xfId="0" applyBorder="1" applyAlignment="1">
      <alignment horizontal="center"/>
    </xf>
    <xf numFmtId="0" fontId="6" fillId="2" borderId="3" xfId="0" applyFont="1" applyFill="1" applyBorder="1"/>
    <xf numFmtId="0" fontId="6" fillId="2" borderId="4" xfId="0" applyFont="1" applyFill="1" applyBorder="1"/>
    <xf numFmtId="0" fontId="6" fillId="2" borderId="4" xfId="0" applyFont="1" applyFill="1" applyBorder="1" applyAlignment="1">
      <alignment horizontal="left"/>
    </xf>
    <xf numFmtId="0" fontId="6" fillId="2" borderId="5" xfId="0" applyFont="1" applyFill="1" applyBorder="1"/>
    <xf numFmtId="0" fontId="1" fillId="0" borderId="0" xfId="0" applyFont="1"/>
    <xf numFmtId="0" fontId="1" fillId="0" borderId="6" xfId="0" applyFont="1" applyBorder="1" applyAlignment="1">
      <alignment horizontal="right"/>
    </xf>
    <xf numFmtId="164" fontId="1" fillId="0" borderId="6" xfId="0" applyNumberFormat="1" applyFont="1" applyBorder="1"/>
    <xf numFmtId="0" fontId="7" fillId="0" borderId="0" xfId="0" applyFont="1"/>
    <xf numFmtId="0" fontId="8" fillId="0" borderId="0" xfId="0" applyFont="1"/>
    <xf numFmtId="0" fontId="0" fillId="0" borderId="2" xfId="0" applyBorder="1" applyAlignment="1">
      <alignment horizontal="left"/>
    </xf>
    <xf numFmtId="0" fontId="1" fillId="0" borderId="6" xfId="0" applyFont="1" applyBorder="1"/>
    <xf numFmtId="0" fontId="0" fillId="0" borderId="6" xfId="0" applyBorder="1"/>
    <xf numFmtId="0" fontId="1" fillId="0" borderId="7" xfId="0" applyFont="1" applyBorder="1" applyAlignment="1">
      <alignment horizontal="right"/>
    </xf>
    <xf numFmtId="164" fontId="1" fillId="0" borderId="7" xfId="0" applyNumberFormat="1" applyFont="1" applyBorder="1"/>
    <xf numFmtId="0" fontId="5" fillId="0" borderId="1" xfId="1" applyFill="1" applyBorder="1"/>
    <xf numFmtId="164" fontId="0" fillId="0" borderId="0" xfId="0" applyNumberFormat="1" applyAlignment="1">
      <alignment horizontal="center"/>
    </xf>
    <xf numFmtId="0" fontId="0" fillId="0" borderId="1" xfId="0" applyBorder="1"/>
    <xf numFmtId="0" fontId="0" fillId="0" borderId="1" xfId="0" applyBorder="1" applyAlignment="1">
      <alignment horizontal="left"/>
    </xf>
    <xf numFmtId="164" fontId="0" fillId="0" borderId="1" xfId="0" applyNumberFormat="1" applyBorder="1" applyAlignment="1">
      <alignment horizontal="right"/>
    </xf>
    <xf numFmtId="0" fontId="0" fillId="0" borderId="1" xfId="0" applyBorder="1" applyAlignment="1">
      <alignment horizontal="center"/>
    </xf>
    <xf numFmtId="0" fontId="3" fillId="0" borderId="0" xfId="0" applyFont="1"/>
    <xf numFmtId="0" fontId="0" fillId="0" borderId="1" xfId="0" applyBorder="1" applyAlignment="1">
      <alignment horizontal="left" vertical="center" wrapText="1"/>
    </xf>
    <xf numFmtId="0" fontId="4" fillId="0" borderId="1" xfId="0" applyFont="1" applyBorder="1" applyAlignment="1">
      <alignment horizontal="left" vertical="center"/>
    </xf>
    <xf numFmtId="0" fontId="5" fillId="0" borderId="1" xfId="1" applyBorder="1"/>
    <xf numFmtId="0" fontId="10" fillId="0" borderId="1" xfId="0" applyFont="1" applyBorder="1"/>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mcmaster.com/92715T75-92715T27/" TargetMode="External"/><Relationship Id="rId13" Type="http://schemas.openxmlformats.org/officeDocument/2006/relationships/hyperlink" Target="https://www.homedepot.com/p/VPC-4-in-x-10-ft-ABS-Cell-Core-Pipe-29-410HD/309282462" TargetMode="External"/><Relationship Id="rId18" Type="http://schemas.openxmlformats.org/officeDocument/2006/relationships/hyperlink" Target="https://www.mcmaster.com/9600K221/" TargetMode="External"/><Relationship Id="rId3" Type="http://schemas.openxmlformats.org/officeDocument/2006/relationships/hyperlink" Target="https://www.mcmaster.com/52375K14/" TargetMode="External"/><Relationship Id="rId21" Type="http://schemas.openxmlformats.org/officeDocument/2006/relationships/hyperlink" Target="https://hosewarehouse.com/products/30042ss-30-042ss-midland-garden-hose-fitting-male-end-only-3-4-hose-barb-x-3-4-male-ght-316-stainless-steel" TargetMode="External"/><Relationship Id="rId7" Type="http://schemas.openxmlformats.org/officeDocument/2006/relationships/hyperlink" Target="https://www.mcmaster.com/69915K57/" TargetMode="External"/><Relationship Id="rId12" Type="http://schemas.openxmlformats.org/officeDocument/2006/relationships/hyperlink" Target="https://thesolarstore.com/shurflo-9300-submersible-solar-water-well-pump-12-24v-model-9325-043-101-p-500.html" TargetMode="External"/><Relationship Id="rId17" Type="http://schemas.openxmlformats.org/officeDocument/2006/relationships/hyperlink" Target="https://www.mcmaster.com/90715A125/" TargetMode="External"/><Relationship Id="rId2" Type="http://schemas.openxmlformats.org/officeDocument/2006/relationships/hyperlink" Target="https://www.mcmaster.com/2389K81/" TargetMode="External"/><Relationship Id="rId16" Type="http://schemas.openxmlformats.org/officeDocument/2006/relationships/hyperlink" Target="https://www.mcmaster.com/90107A029/" TargetMode="External"/><Relationship Id="rId20" Type="http://schemas.openxmlformats.org/officeDocument/2006/relationships/hyperlink" Target="https://www.mcmaster.com/2185N17-2185N11/" TargetMode="External"/><Relationship Id="rId1" Type="http://schemas.openxmlformats.org/officeDocument/2006/relationships/hyperlink" Target="https://www.homedepot.com/p/Charlotte-Pipe-4-in-ABS-DWV-Hub-x-FPT-Female-Adapter-ABS001011200HD/313834608" TargetMode="External"/><Relationship Id="rId6" Type="http://schemas.openxmlformats.org/officeDocument/2006/relationships/hyperlink" Target="https://www.mcmaster.com/5624K55/" TargetMode="External"/><Relationship Id="rId11" Type="http://schemas.openxmlformats.org/officeDocument/2006/relationships/hyperlink" Target="https://www.mcmaster.com/92790A617/" TargetMode="External"/><Relationship Id="rId5" Type="http://schemas.openxmlformats.org/officeDocument/2006/relationships/hyperlink" Target="https://www.mcmaster.com/5218K859/" TargetMode="External"/><Relationship Id="rId15" Type="http://schemas.openxmlformats.org/officeDocument/2006/relationships/hyperlink" Target="https://www.mcmaster.com/93190A546/" TargetMode="External"/><Relationship Id="rId10" Type="http://schemas.openxmlformats.org/officeDocument/2006/relationships/hyperlink" Target="https://www.mcmaster.com/3185K112/" TargetMode="External"/><Relationship Id="rId19" Type="http://schemas.openxmlformats.org/officeDocument/2006/relationships/hyperlink" Target="https://www.mcmaster.com/4061T281/" TargetMode="External"/><Relationship Id="rId4" Type="http://schemas.openxmlformats.org/officeDocument/2006/relationships/hyperlink" Target="https://www.mcmaster.com/48315K31/" TargetMode="External"/><Relationship Id="rId9" Type="http://schemas.openxmlformats.org/officeDocument/2006/relationships/hyperlink" Target="https://www.mcmaster.com/91525A136/" TargetMode="External"/><Relationship Id="rId14" Type="http://schemas.openxmlformats.org/officeDocument/2006/relationships/hyperlink" Target="https://www.mcmaster.com/90715A145/"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B2CB7-26A1-4C98-99F0-592BC7A6D22B}">
  <dimension ref="A1:N17"/>
  <sheetViews>
    <sheetView workbookViewId="0">
      <selection activeCell="J27" sqref="J27"/>
    </sheetView>
  </sheetViews>
  <sheetFormatPr defaultRowHeight="15" x14ac:dyDescent="0.25"/>
  <sheetData>
    <row r="1" spans="1:14" x14ac:dyDescent="0.25">
      <c r="A1" s="32" t="s">
        <v>180</v>
      </c>
      <c r="B1" s="32"/>
      <c r="C1" s="32"/>
      <c r="D1" s="32"/>
      <c r="E1" s="32"/>
      <c r="F1" s="32"/>
      <c r="G1" s="32"/>
      <c r="H1" s="32"/>
      <c r="I1" s="32"/>
      <c r="J1" s="32"/>
      <c r="K1" s="32"/>
      <c r="L1" s="32"/>
      <c r="M1" s="32"/>
      <c r="N1" s="32"/>
    </row>
    <row r="2" spans="1:14" x14ac:dyDescent="0.25">
      <c r="A2" s="32"/>
      <c r="B2" s="32"/>
      <c r="C2" s="32"/>
      <c r="D2" s="32"/>
      <c r="E2" s="32"/>
      <c r="F2" s="32"/>
      <c r="G2" s="32"/>
      <c r="H2" s="32"/>
      <c r="I2" s="32"/>
      <c r="J2" s="32"/>
      <c r="K2" s="32"/>
      <c r="L2" s="32"/>
      <c r="M2" s="32"/>
      <c r="N2" s="32"/>
    </row>
    <row r="3" spans="1:14" x14ac:dyDescent="0.25">
      <c r="A3" s="32"/>
      <c r="B3" s="32"/>
      <c r="C3" s="32"/>
      <c r="D3" s="32"/>
      <c r="E3" s="32"/>
      <c r="F3" s="32"/>
      <c r="G3" s="32"/>
      <c r="H3" s="32"/>
      <c r="I3" s="32"/>
      <c r="J3" s="32"/>
      <c r="K3" s="32"/>
      <c r="L3" s="32"/>
      <c r="M3" s="32"/>
      <c r="N3" s="32"/>
    </row>
    <row r="4" spans="1:14" x14ac:dyDescent="0.25">
      <c r="A4" s="32"/>
      <c r="B4" s="32"/>
      <c r="C4" s="32"/>
      <c r="D4" s="32"/>
      <c r="E4" s="32"/>
      <c r="F4" s="32"/>
      <c r="G4" s="32"/>
      <c r="H4" s="32"/>
      <c r="I4" s="32"/>
      <c r="J4" s="32"/>
      <c r="K4" s="32"/>
      <c r="L4" s="32"/>
      <c r="M4" s="32"/>
      <c r="N4" s="32"/>
    </row>
    <row r="5" spans="1:14" x14ac:dyDescent="0.25">
      <c r="A5" s="32"/>
      <c r="B5" s="32"/>
      <c r="C5" s="32"/>
      <c r="D5" s="32"/>
      <c r="E5" s="32"/>
      <c r="F5" s="32"/>
      <c r="G5" s="32"/>
      <c r="H5" s="32"/>
      <c r="I5" s="32"/>
      <c r="J5" s="32"/>
      <c r="K5" s="32"/>
      <c r="L5" s="32"/>
      <c r="M5" s="32"/>
      <c r="N5" s="32"/>
    </row>
    <row r="6" spans="1:14" x14ac:dyDescent="0.25">
      <c r="A6" s="32"/>
      <c r="B6" s="32"/>
      <c r="C6" s="32"/>
      <c r="D6" s="32"/>
      <c r="E6" s="32"/>
      <c r="F6" s="32"/>
      <c r="G6" s="32"/>
      <c r="H6" s="32"/>
      <c r="I6" s="32"/>
      <c r="J6" s="32"/>
      <c r="K6" s="32"/>
      <c r="L6" s="32"/>
      <c r="M6" s="32"/>
      <c r="N6" s="32"/>
    </row>
    <row r="7" spans="1:14" x14ac:dyDescent="0.25">
      <c r="A7" s="32"/>
      <c r="B7" s="32"/>
      <c r="C7" s="32"/>
      <c r="D7" s="32"/>
      <c r="E7" s="32"/>
      <c r="F7" s="32"/>
      <c r="G7" s="32"/>
      <c r="H7" s="32"/>
      <c r="I7" s="32"/>
      <c r="J7" s="32"/>
      <c r="K7" s="32"/>
      <c r="L7" s="32"/>
      <c r="M7" s="32"/>
      <c r="N7" s="32"/>
    </row>
    <row r="8" spans="1:14" x14ac:dyDescent="0.25">
      <c r="A8" s="32"/>
      <c r="B8" s="32"/>
      <c r="C8" s="32"/>
      <c r="D8" s="32"/>
      <c r="E8" s="32"/>
      <c r="F8" s="32"/>
      <c r="G8" s="32"/>
      <c r="H8" s="32"/>
      <c r="I8" s="32"/>
      <c r="J8" s="32"/>
      <c r="K8" s="32"/>
      <c r="L8" s="32"/>
      <c r="M8" s="32"/>
      <c r="N8" s="32"/>
    </row>
    <row r="9" spans="1:14" x14ac:dyDescent="0.25">
      <c r="A9" s="32"/>
      <c r="B9" s="32"/>
      <c r="C9" s="32"/>
      <c r="D9" s="32"/>
      <c r="E9" s="32"/>
      <c r="F9" s="32"/>
      <c r="G9" s="32"/>
      <c r="H9" s="32"/>
      <c r="I9" s="32"/>
      <c r="J9" s="32"/>
      <c r="K9" s="32"/>
      <c r="L9" s="32"/>
      <c r="M9" s="32"/>
      <c r="N9" s="32"/>
    </row>
    <row r="10" spans="1:14" x14ac:dyDescent="0.25">
      <c r="A10" s="32"/>
      <c r="B10" s="32"/>
      <c r="C10" s="32"/>
      <c r="D10" s="32"/>
      <c r="E10" s="32"/>
      <c r="F10" s="32"/>
      <c r="G10" s="32"/>
      <c r="H10" s="32"/>
      <c r="I10" s="32"/>
      <c r="J10" s="32"/>
      <c r="K10" s="32"/>
      <c r="L10" s="32"/>
      <c r="M10" s="32"/>
      <c r="N10" s="32"/>
    </row>
    <row r="11" spans="1:14" x14ac:dyDescent="0.25">
      <c r="A11" s="32"/>
      <c r="B11" s="32"/>
      <c r="C11" s="32"/>
      <c r="D11" s="32"/>
      <c r="E11" s="32"/>
      <c r="F11" s="32"/>
      <c r="G11" s="32"/>
      <c r="H11" s="32"/>
      <c r="I11" s="32"/>
      <c r="J11" s="32"/>
      <c r="K11" s="32"/>
      <c r="L11" s="32"/>
      <c r="M11" s="32"/>
      <c r="N11" s="32"/>
    </row>
    <row r="12" spans="1:14" x14ac:dyDescent="0.25">
      <c r="A12" s="32"/>
      <c r="B12" s="32"/>
      <c r="C12" s="32"/>
      <c r="D12" s="32"/>
      <c r="E12" s="32"/>
      <c r="F12" s="32"/>
      <c r="G12" s="32"/>
      <c r="H12" s="32"/>
      <c r="I12" s="32"/>
      <c r="J12" s="32"/>
      <c r="K12" s="32"/>
      <c r="L12" s="32"/>
      <c r="M12" s="32"/>
      <c r="N12" s="32"/>
    </row>
    <row r="13" spans="1:14" x14ac:dyDescent="0.25">
      <c r="A13" s="32"/>
      <c r="B13" s="32"/>
      <c r="C13" s="32"/>
      <c r="D13" s="32"/>
      <c r="E13" s="32"/>
      <c r="F13" s="32"/>
      <c r="G13" s="32"/>
      <c r="H13" s="32"/>
      <c r="I13" s="32"/>
      <c r="J13" s="32"/>
      <c r="K13" s="32"/>
      <c r="L13" s="32"/>
      <c r="M13" s="32"/>
      <c r="N13" s="32"/>
    </row>
    <row r="14" spans="1:14" x14ac:dyDescent="0.25">
      <c r="A14" s="32"/>
      <c r="B14" s="32"/>
      <c r="C14" s="32"/>
      <c r="D14" s="32"/>
      <c r="E14" s="32"/>
      <c r="F14" s="32"/>
      <c r="G14" s="32"/>
      <c r="H14" s="32"/>
      <c r="I14" s="32"/>
      <c r="J14" s="32"/>
      <c r="K14" s="32"/>
      <c r="L14" s="32"/>
      <c r="M14" s="32"/>
      <c r="N14" s="32"/>
    </row>
    <row r="15" spans="1:14" x14ac:dyDescent="0.25">
      <c r="A15" s="32"/>
      <c r="B15" s="32"/>
      <c r="C15" s="32"/>
      <c r="D15" s="32"/>
      <c r="E15" s="32"/>
      <c r="F15" s="32"/>
      <c r="G15" s="32"/>
      <c r="H15" s="32"/>
      <c r="I15" s="32"/>
      <c r="J15" s="32"/>
      <c r="K15" s="32"/>
      <c r="L15" s="32"/>
      <c r="M15" s="32"/>
      <c r="N15" s="32"/>
    </row>
    <row r="16" spans="1:14" x14ac:dyDescent="0.25">
      <c r="A16" s="32"/>
      <c r="B16" s="32"/>
      <c r="C16" s="32"/>
      <c r="D16" s="32"/>
      <c r="E16" s="32"/>
      <c r="F16" s="32"/>
      <c r="G16" s="32"/>
      <c r="H16" s="32"/>
      <c r="I16" s="32"/>
      <c r="J16" s="32"/>
      <c r="K16" s="32"/>
      <c r="L16" s="32"/>
      <c r="M16" s="32"/>
      <c r="N16" s="32"/>
    </row>
    <row r="17" spans="1:14" x14ac:dyDescent="0.25">
      <c r="A17" s="32"/>
      <c r="B17" s="32"/>
      <c r="C17" s="32"/>
      <c r="D17" s="32"/>
      <c r="E17" s="32"/>
      <c r="F17" s="32"/>
      <c r="G17" s="32"/>
      <c r="H17" s="32"/>
      <c r="I17" s="32"/>
      <c r="J17" s="32"/>
      <c r="K17" s="32"/>
      <c r="L17" s="32"/>
      <c r="M17" s="32"/>
      <c r="N17" s="32"/>
    </row>
  </sheetData>
  <mergeCells count="1">
    <mergeCell ref="A1:N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87AC2-28BB-4FB8-B466-BDDF9428FCBF}">
  <dimension ref="B1:O47"/>
  <sheetViews>
    <sheetView tabSelected="1" topLeftCell="A15" workbookViewId="0">
      <selection activeCell="K49" sqref="K49"/>
    </sheetView>
  </sheetViews>
  <sheetFormatPr defaultRowHeight="15" x14ac:dyDescent="0.25"/>
  <cols>
    <col min="1" max="1" width="2.5703125" customWidth="1"/>
    <col min="2" max="2" width="9" customWidth="1"/>
    <col min="3" max="3" width="20.7109375" customWidth="1"/>
    <col min="4" max="4" width="11.7109375" bestFit="1" customWidth="1"/>
    <col min="5" max="5" width="39.140625" bestFit="1" customWidth="1"/>
    <col min="6" max="6" width="14.5703125" bestFit="1" customWidth="1"/>
    <col min="7" max="7" width="14.7109375" style="1" bestFit="1" customWidth="1"/>
    <col min="8" max="8" width="18.140625" bestFit="1" customWidth="1"/>
    <col min="9" max="9" width="6.42578125" bestFit="1" customWidth="1"/>
    <col min="10" max="10" width="17.7109375" customWidth="1"/>
    <col min="11" max="11" width="12.85546875" customWidth="1"/>
    <col min="12" max="12" width="21.7109375" style="2" bestFit="1" customWidth="1"/>
    <col min="13" max="13" width="42.140625" customWidth="1"/>
    <col min="14" max="14" width="112.7109375" bestFit="1" customWidth="1"/>
  </cols>
  <sheetData>
    <row r="1" spans="2:15" ht="18.75" x14ac:dyDescent="0.3">
      <c r="B1" s="14" t="s">
        <v>0</v>
      </c>
    </row>
    <row r="2" spans="2:15" x14ac:dyDescent="0.25">
      <c r="B2" s="15" t="s">
        <v>1</v>
      </c>
    </row>
    <row r="3" spans="2:15" ht="15.75" thickBot="1" x14ac:dyDescent="0.3"/>
    <row r="4" spans="2:15" ht="15.75" thickBot="1" x14ac:dyDescent="0.3">
      <c r="B4" s="7" t="s">
        <v>2</v>
      </c>
      <c r="C4" s="8" t="s">
        <v>3</v>
      </c>
      <c r="D4" s="8" t="s">
        <v>4</v>
      </c>
      <c r="E4" s="8" t="s">
        <v>5</v>
      </c>
      <c r="F4" s="8" t="s">
        <v>6</v>
      </c>
      <c r="G4" s="9" t="s">
        <v>7</v>
      </c>
      <c r="H4" s="8" t="s">
        <v>8</v>
      </c>
      <c r="I4" s="8" t="s">
        <v>9</v>
      </c>
      <c r="J4" s="8" t="s">
        <v>10</v>
      </c>
      <c r="K4" s="8" t="s">
        <v>11</v>
      </c>
      <c r="L4" s="9" t="s">
        <v>12</v>
      </c>
      <c r="M4" s="10" t="s">
        <v>13</v>
      </c>
      <c r="N4" s="8" t="s">
        <v>14</v>
      </c>
    </row>
    <row r="5" spans="2:15" x14ac:dyDescent="0.25">
      <c r="B5" s="3">
        <v>1</v>
      </c>
      <c r="C5" s="3" t="s">
        <v>15</v>
      </c>
      <c r="D5" s="3" t="s">
        <v>16</v>
      </c>
      <c r="E5" s="3" t="s">
        <v>17</v>
      </c>
      <c r="F5" s="3" t="s">
        <v>18</v>
      </c>
      <c r="G5" s="16" t="s">
        <v>19</v>
      </c>
      <c r="H5" s="3" t="s">
        <v>20</v>
      </c>
      <c r="I5" s="3">
        <v>2</v>
      </c>
      <c r="J5" s="4">
        <v>895.85</v>
      </c>
      <c r="K5" s="4">
        <f>I5*J5</f>
        <v>1791.7</v>
      </c>
      <c r="L5" s="6" t="s">
        <v>21</v>
      </c>
      <c r="M5" s="3"/>
      <c r="N5" s="5" t="s">
        <v>22</v>
      </c>
    </row>
    <row r="6" spans="2:15" x14ac:dyDescent="0.25">
      <c r="B6" s="23">
        <f>B5+1</f>
        <v>2</v>
      </c>
      <c r="C6" s="23" t="s">
        <v>23</v>
      </c>
      <c r="D6" s="23" t="s">
        <v>24</v>
      </c>
      <c r="E6" s="23" t="s">
        <v>25</v>
      </c>
      <c r="F6" s="23" t="s">
        <v>26</v>
      </c>
      <c r="G6" s="24">
        <v>309282462</v>
      </c>
      <c r="H6" s="23" t="s">
        <v>27</v>
      </c>
      <c r="I6" s="23">
        <v>1</v>
      </c>
      <c r="J6" s="25">
        <v>55.96</v>
      </c>
      <c r="K6" s="25">
        <f t="shared" ref="K6:K40" si="0">I6*J6</f>
        <v>55.96</v>
      </c>
      <c r="L6" s="26" t="s">
        <v>28</v>
      </c>
      <c r="M6" s="23" t="s">
        <v>29</v>
      </c>
      <c r="N6" s="21" t="s">
        <v>30</v>
      </c>
    </row>
    <row r="7" spans="2:15" x14ac:dyDescent="0.25">
      <c r="B7" s="23">
        <f t="shared" ref="B7:B40" si="1">B6+1</f>
        <v>3</v>
      </c>
      <c r="C7" s="23" t="s">
        <v>23</v>
      </c>
      <c r="D7" s="23" t="s">
        <v>31</v>
      </c>
      <c r="E7" s="23" t="s">
        <v>32</v>
      </c>
      <c r="F7" s="23" t="s">
        <v>33</v>
      </c>
      <c r="G7" s="24">
        <v>313834608</v>
      </c>
      <c r="H7" s="23" t="s">
        <v>27</v>
      </c>
      <c r="I7" s="23">
        <v>2</v>
      </c>
      <c r="J7" s="25">
        <v>20.96</v>
      </c>
      <c r="K7" s="25">
        <f t="shared" si="0"/>
        <v>41.92</v>
      </c>
      <c r="L7" s="26" t="s">
        <v>28</v>
      </c>
      <c r="M7" s="23"/>
      <c r="N7" s="30" t="s">
        <v>34</v>
      </c>
    </row>
    <row r="8" spans="2:15" x14ac:dyDescent="0.25">
      <c r="B8" s="23">
        <f t="shared" si="1"/>
        <v>4</v>
      </c>
      <c r="C8" s="23" t="s">
        <v>23</v>
      </c>
      <c r="D8" s="23" t="s">
        <v>35</v>
      </c>
      <c r="E8" s="23" t="s">
        <v>36</v>
      </c>
      <c r="F8" s="23" t="s">
        <v>37</v>
      </c>
      <c r="G8" s="24" t="s">
        <v>38</v>
      </c>
      <c r="H8" s="23" t="s">
        <v>39</v>
      </c>
      <c r="I8" s="23">
        <v>2</v>
      </c>
      <c r="J8" s="25">
        <v>9.75</v>
      </c>
      <c r="K8" s="25">
        <f t="shared" si="0"/>
        <v>19.5</v>
      </c>
      <c r="L8" s="26" t="s">
        <v>28</v>
      </c>
      <c r="M8" s="23"/>
      <c r="N8" s="30" t="s">
        <v>40</v>
      </c>
    </row>
    <row r="9" spans="2:15" x14ac:dyDescent="0.25">
      <c r="B9" s="23">
        <f t="shared" si="1"/>
        <v>5</v>
      </c>
      <c r="C9" s="23" t="s">
        <v>23</v>
      </c>
      <c r="D9" s="23" t="s">
        <v>41</v>
      </c>
      <c r="E9" s="23" t="s">
        <v>42</v>
      </c>
      <c r="F9" s="23" t="s">
        <v>37</v>
      </c>
      <c r="G9" s="24" t="s">
        <v>43</v>
      </c>
      <c r="H9" s="23" t="s">
        <v>39</v>
      </c>
      <c r="I9" s="23">
        <v>1</v>
      </c>
      <c r="J9" s="25">
        <v>8.1</v>
      </c>
      <c r="K9" s="25">
        <f t="shared" si="0"/>
        <v>8.1</v>
      </c>
      <c r="L9" s="26" t="s">
        <v>44</v>
      </c>
      <c r="M9" s="23"/>
      <c r="N9" s="30" t="s">
        <v>45</v>
      </c>
    </row>
    <row r="10" spans="2:15" x14ac:dyDescent="0.25">
      <c r="B10" s="23">
        <f t="shared" si="1"/>
        <v>6</v>
      </c>
      <c r="C10" s="23" t="s">
        <v>23</v>
      </c>
      <c r="D10" s="23" t="s">
        <v>46</v>
      </c>
      <c r="E10" s="23" t="s">
        <v>47</v>
      </c>
      <c r="F10" s="23" t="s">
        <v>48</v>
      </c>
      <c r="G10" s="24" t="s">
        <v>49</v>
      </c>
      <c r="H10" s="23" t="s">
        <v>39</v>
      </c>
      <c r="I10" s="23">
        <v>2</v>
      </c>
      <c r="J10" s="25">
        <v>3.92</v>
      </c>
      <c r="K10" s="25">
        <f t="shared" si="0"/>
        <v>7.84</v>
      </c>
      <c r="L10" s="26" t="s">
        <v>44</v>
      </c>
      <c r="M10" s="23"/>
      <c r="N10" s="30" t="s">
        <v>50</v>
      </c>
    </row>
    <row r="11" spans="2:15" x14ac:dyDescent="0.25">
      <c r="B11" s="23">
        <f t="shared" si="1"/>
        <v>7</v>
      </c>
      <c r="C11" s="23" t="s">
        <v>23</v>
      </c>
      <c r="D11" s="23" t="s">
        <v>51</v>
      </c>
      <c r="E11" s="23" t="s">
        <v>52</v>
      </c>
      <c r="F11" s="23" t="s">
        <v>48</v>
      </c>
      <c r="G11" s="24" t="s">
        <v>53</v>
      </c>
      <c r="H11" s="23" t="s">
        <v>39</v>
      </c>
      <c r="I11" s="23">
        <v>1</v>
      </c>
      <c r="J11" s="25">
        <v>4.8099999999999996</v>
      </c>
      <c r="K11" s="25">
        <f t="shared" si="0"/>
        <v>4.8099999999999996</v>
      </c>
      <c r="L11" s="26" t="s">
        <v>54</v>
      </c>
      <c r="M11" s="23"/>
      <c r="N11" s="30" t="s">
        <v>55</v>
      </c>
    </row>
    <row r="12" spans="2:15" x14ac:dyDescent="0.25">
      <c r="B12" s="23">
        <f t="shared" si="1"/>
        <v>8</v>
      </c>
      <c r="C12" s="23" t="s">
        <v>23</v>
      </c>
      <c r="D12" s="23" t="s">
        <v>56</v>
      </c>
      <c r="E12" s="23" t="s">
        <v>57</v>
      </c>
      <c r="F12" s="23" t="s">
        <v>48</v>
      </c>
      <c r="G12" s="24" t="s">
        <v>58</v>
      </c>
      <c r="H12" s="23" t="s">
        <v>39</v>
      </c>
      <c r="I12" s="23">
        <v>1</v>
      </c>
      <c r="J12" s="25">
        <v>24.72</v>
      </c>
      <c r="K12" s="25">
        <f t="shared" si="0"/>
        <v>24.72</v>
      </c>
      <c r="L12" s="26" t="s">
        <v>59</v>
      </c>
      <c r="M12" s="23"/>
      <c r="N12" s="30" t="s">
        <v>60</v>
      </c>
    </row>
    <row r="13" spans="2:15" x14ac:dyDescent="0.25">
      <c r="B13" s="23">
        <f t="shared" si="1"/>
        <v>9</v>
      </c>
      <c r="C13" s="23" t="s">
        <v>23</v>
      </c>
      <c r="D13" s="23" t="s">
        <v>61</v>
      </c>
      <c r="E13" s="23" t="s">
        <v>62</v>
      </c>
      <c r="F13" s="23" t="s">
        <v>63</v>
      </c>
      <c r="G13" s="24" t="s">
        <v>64</v>
      </c>
      <c r="H13" s="23" t="s">
        <v>65</v>
      </c>
      <c r="I13" s="23">
        <v>1</v>
      </c>
      <c r="J13" s="25">
        <v>17.37</v>
      </c>
      <c r="K13" s="25">
        <f t="shared" si="0"/>
        <v>17.37</v>
      </c>
      <c r="L13" s="26" t="s">
        <v>54</v>
      </c>
      <c r="M13" s="23"/>
      <c r="N13" s="21" t="s">
        <v>66</v>
      </c>
    </row>
    <row r="14" spans="2:15" x14ac:dyDescent="0.25">
      <c r="B14" s="23">
        <f t="shared" si="1"/>
        <v>10</v>
      </c>
      <c r="C14" s="23" t="s">
        <v>23</v>
      </c>
      <c r="D14" s="23" t="s">
        <v>67</v>
      </c>
      <c r="E14" s="23" t="s">
        <v>68</v>
      </c>
      <c r="F14" s="23" t="s">
        <v>48</v>
      </c>
      <c r="G14" s="24" t="s">
        <v>69</v>
      </c>
      <c r="H14" s="23" t="s">
        <v>39</v>
      </c>
      <c r="I14" s="23">
        <v>2</v>
      </c>
      <c r="J14" s="25">
        <v>0.86</v>
      </c>
      <c r="K14" s="25">
        <f t="shared" si="0"/>
        <v>1.72</v>
      </c>
      <c r="L14" s="26" t="s">
        <v>28</v>
      </c>
      <c r="M14" s="23"/>
      <c r="N14" s="21" t="s">
        <v>70</v>
      </c>
    </row>
    <row r="15" spans="2:15" x14ac:dyDescent="0.25">
      <c r="B15" s="23">
        <f t="shared" si="1"/>
        <v>11</v>
      </c>
      <c r="C15" s="23" t="s">
        <v>71</v>
      </c>
      <c r="D15" s="23" t="s">
        <v>72</v>
      </c>
      <c r="E15" s="23" t="s">
        <v>73</v>
      </c>
      <c r="F15" s="23" t="s">
        <v>48</v>
      </c>
      <c r="G15" s="24" t="s">
        <v>74</v>
      </c>
      <c r="H15" s="23" t="s">
        <v>39</v>
      </c>
      <c r="I15" s="23">
        <v>2</v>
      </c>
      <c r="J15" s="25">
        <v>4.99</v>
      </c>
      <c r="K15" s="25">
        <f t="shared" si="0"/>
        <v>9.98</v>
      </c>
      <c r="L15" s="26" t="s">
        <v>28</v>
      </c>
      <c r="M15" s="23"/>
      <c r="N15" s="21" t="s">
        <v>75</v>
      </c>
    </row>
    <row r="16" spans="2:15" x14ac:dyDescent="0.25">
      <c r="B16" s="23">
        <f>B15+1</f>
        <v>12</v>
      </c>
      <c r="C16" s="23" t="s">
        <v>23</v>
      </c>
      <c r="D16" s="23" t="s">
        <v>76</v>
      </c>
      <c r="E16" s="23" t="s">
        <v>77</v>
      </c>
      <c r="F16" s="23" t="s">
        <v>48</v>
      </c>
      <c r="G16" s="24" t="s">
        <v>78</v>
      </c>
      <c r="H16" s="23" t="s">
        <v>39</v>
      </c>
      <c r="I16" s="23">
        <v>1</v>
      </c>
      <c r="J16" s="25">
        <v>9.7200000000000006</v>
      </c>
      <c r="K16" s="25">
        <f t="shared" si="0"/>
        <v>9.7200000000000006</v>
      </c>
      <c r="L16" s="26" t="s">
        <v>28</v>
      </c>
      <c r="M16" s="23" t="s">
        <v>79</v>
      </c>
      <c r="N16" s="21" t="s">
        <v>80</v>
      </c>
      <c r="O16" s="27"/>
    </row>
    <row r="17" spans="2:15" x14ac:dyDescent="0.25">
      <c r="B17" s="23">
        <f t="shared" si="1"/>
        <v>13</v>
      </c>
      <c r="C17" s="23" t="s">
        <v>81</v>
      </c>
      <c r="D17" s="23" t="s">
        <v>82</v>
      </c>
      <c r="E17" s="23" t="s">
        <v>83</v>
      </c>
      <c r="F17" s="23" t="s">
        <v>48</v>
      </c>
      <c r="G17" s="24" t="s">
        <v>84</v>
      </c>
      <c r="H17" s="23" t="s">
        <v>39</v>
      </c>
      <c r="I17" s="23">
        <v>2</v>
      </c>
      <c r="J17" s="25">
        <v>7.13</v>
      </c>
      <c r="K17" s="25">
        <f t="shared" si="0"/>
        <v>14.26</v>
      </c>
      <c r="L17" s="26" t="s">
        <v>28</v>
      </c>
      <c r="M17" s="23"/>
      <c r="N17" s="21" t="s">
        <v>85</v>
      </c>
    </row>
    <row r="18" spans="2:15" x14ac:dyDescent="0.25">
      <c r="B18" s="23">
        <f t="shared" si="1"/>
        <v>14</v>
      </c>
      <c r="C18" s="23" t="s">
        <v>81</v>
      </c>
      <c r="D18" s="23" t="s">
        <v>86</v>
      </c>
      <c r="E18" s="23" t="s">
        <v>87</v>
      </c>
      <c r="F18" s="23" t="s">
        <v>48</v>
      </c>
      <c r="G18" s="28" t="s">
        <v>88</v>
      </c>
      <c r="H18" s="23" t="s">
        <v>39</v>
      </c>
      <c r="I18" s="23">
        <v>2</v>
      </c>
      <c r="J18" s="25">
        <v>1</v>
      </c>
      <c r="K18" s="25">
        <f t="shared" si="0"/>
        <v>2</v>
      </c>
      <c r="L18" s="26" t="s">
        <v>28</v>
      </c>
      <c r="M18" s="23" t="s">
        <v>89</v>
      </c>
      <c r="N18" s="21" t="s">
        <v>90</v>
      </c>
      <c r="O18" s="27"/>
    </row>
    <row r="19" spans="2:15" x14ac:dyDescent="0.25">
      <c r="B19" s="23">
        <f t="shared" si="1"/>
        <v>15</v>
      </c>
      <c r="C19" s="23" t="s">
        <v>81</v>
      </c>
      <c r="D19" s="23" t="s">
        <v>91</v>
      </c>
      <c r="E19" s="23" t="s">
        <v>92</v>
      </c>
      <c r="F19" s="23" t="s">
        <v>48</v>
      </c>
      <c r="G19" s="28" t="s">
        <v>93</v>
      </c>
      <c r="H19" s="23" t="s">
        <v>39</v>
      </c>
      <c r="I19" s="23">
        <v>2</v>
      </c>
      <c r="J19" s="25">
        <v>0.37</v>
      </c>
      <c r="K19" s="25">
        <f t="shared" si="0"/>
        <v>0.74</v>
      </c>
      <c r="L19" s="26" t="s">
        <v>28</v>
      </c>
      <c r="M19" s="23" t="s">
        <v>94</v>
      </c>
      <c r="N19" s="21" t="s">
        <v>95</v>
      </c>
    </row>
    <row r="20" spans="2:15" x14ac:dyDescent="0.25">
      <c r="B20" s="23">
        <f t="shared" si="1"/>
        <v>16</v>
      </c>
      <c r="C20" s="23" t="s">
        <v>81</v>
      </c>
      <c r="D20" s="23" t="s">
        <v>96</v>
      </c>
      <c r="E20" s="23" t="s">
        <v>97</v>
      </c>
      <c r="F20" s="23" t="s">
        <v>48</v>
      </c>
      <c r="G20" s="28" t="s">
        <v>98</v>
      </c>
      <c r="H20" s="23" t="s">
        <v>39</v>
      </c>
      <c r="I20" s="23">
        <v>8</v>
      </c>
      <c r="J20" s="25">
        <v>0.56000000000000005</v>
      </c>
      <c r="K20" s="25">
        <f t="shared" si="0"/>
        <v>4.4800000000000004</v>
      </c>
      <c r="L20" s="26" t="s">
        <v>28</v>
      </c>
      <c r="M20" s="23" t="s">
        <v>99</v>
      </c>
      <c r="N20" s="21" t="s">
        <v>100</v>
      </c>
    </row>
    <row r="21" spans="2:15" x14ac:dyDescent="0.25">
      <c r="B21" s="23">
        <f t="shared" si="1"/>
        <v>17</v>
      </c>
      <c r="C21" s="23" t="s">
        <v>81</v>
      </c>
      <c r="D21" s="23" t="s">
        <v>101</v>
      </c>
      <c r="E21" s="23" t="s">
        <v>102</v>
      </c>
      <c r="F21" s="23" t="s">
        <v>48</v>
      </c>
      <c r="G21" s="24" t="s">
        <v>103</v>
      </c>
      <c r="H21" s="23" t="s">
        <v>39</v>
      </c>
      <c r="I21" s="23">
        <v>8</v>
      </c>
      <c r="J21" s="25">
        <v>0.09</v>
      </c>
      <c r="K21" s="25">
        <f t="shared" si="0"/>
        <v>0.72</v>
      </c>
      <c r="L21" s="26" t="s">
        <v>28</v>
      </c>
      <c r="M21" s="23" t="s">
        <v>104</v>
      </c>
      <c r="N21" s="21" t="s">
        <v>105</v>
      </c>
    </row>
    <row r="22" spans="2:15" x14ac:dyDescent="0.25">
      <c r="B22" s="23">
        <f t="shared" si="1"/>
        <v>18</v>
      </c>
      <c r="C22" s="23" t="s">
        <v>81</v>
      </c>
      <c r="D22" s="23" t="s">
        <v>106</v>
      </c>
      <c r="E22" s="23" t="s">
        <v>107</v>
      </c>
      <c r="F22" s="23" t="s">
        <v>48</v>
      </c>
      <c r="G22" s="28" t="s">
        <v>108</v>
      </c>
      <c r="H22" s="23" t="s">
        <v>39</v>
      </c>
      <c r="I22" s="23">
        <v>8</v>
      </c>
      <c r="J22" s="25">
        <v>0.18</v>
      </c>
      <c r="K22" s="25">
        <f t="shared" si="0"/>
        <v>1.44</v>
      </c>
      <c r="L22" s="26" t="s">
        <v>28</v>
      </c>
      <c r="M22" s="23" t="s">
        <v>109</v>
      </c>
      <c r="N22" s="21" t="s">
        <v>110</v>
      </c>
    </row>
    <row r="23" spans="2:15" x14ac:dyDescent="0.25">
      <c r="B23" s="23">
        <f t="shared" si="1"/>
        <v>19</v>
      </c>
      <c r="C23" s="23" t="s">
        <v>81</v>
      </c>
      <c r="D23" s="23" t="s">
        <v>111</v>
      </c>
      <c r="E23" s="23" t="s">
        <v>112</v>
      </c>
      <c r="F23" s="23" t="s">
        <v>48</v>
      </c>
      <c r="G23" s="28" t="s">
        <v>113</v>
      </c>
      <c r="H23" s="23" t="s">
        <v>39</v>
      </c>
      <c r="I23" s="23">
        <v>1</v>
      </c>
      <c r="J23" s="25">
        <v>1.17</v>
      </c>
      <c r="K23" s="25">
        <f t="shared" si="0"/>
        <v>1.17</v>
      </c>
      <c r="L23" s="26" t="s">
        <v>28</v>
      </c>
      <c r="M23" s="23" t="s">
        <v>114</v>
      </c>
      <c r="N23" s="21" t="s">
        <v>115</v>
      </c>
    </row>
    <row r="24" spans="2:15" x14ac:dyDescent="0.25">
      <c r="B24" s="23">
        <f t="shared" si="1"/>
        <v>20</v>
      </c>
      <c r="C24" s="23" t="s">
        <v>81</v>
      </c>
      <c r="D24" s="23" t="s">
        <v>116</v>
      </c>
      <c r="E24" s="23" t="s">
        <v>117</v>
      </c>
      <c r="F24" s="23" t="s">
        <v>48</v>
      </c>
      <c r="G24" s="29" t="s">
        <v>118</v>
      </c>
      <c r="H24" s="23" t="s">
        <v>39</v>
      </c>
      <c r="I24" s="23">
        <v>2</v>
      </c>
      <c r="J24" s="25">
        <v>1.39</v>
      </c>
      <c r="K24" s="25">
        <f t="shared" si="0"/>
        <v>2.78</v>
      </c>
      <c r="L24" s="26" t="s">
        <v>28</v>
      </c>
      <c r="M24" s="23" t="s">
        <v>119</v>
      </c>
      <c r="N24" s="21" t="s">
        <v>120</v>
      </c>
    </row>
    <row r="25" spans="2:15" x14ac:dyDescent="0.25">
      <c r="B25" s="23">
        <f t="shared" si="1"/>
        <v>21</v>
      </c>
      <c r="C25" s="23" t="s">
        <v>121</v>
      </c>
      <c r="D25" s="23" t="s">
        <v>122</v>
      </c>
      <c r="E25" s="23" t="s">
        <v>146</v>
      </c>
      <c r="F25" s="23" t="s">
        <v>48</v>
      </c>
      <c r="G25" s="29" t="s">
        <v>48</v>
      </c>
      <c r="H25" s="23" t="s">
        <v>123</v>
      </c>
      <c r="I25" s="23">
        <v>1</v>
      </c>
      <c r="J25" s="25">
        <f>2.78*83.99</f>
        <v>233.49219999999997</v>
      </c>
      <c r="K25" s="25">
        <f t="shared" si="0"/>
        <v>233.49219999999997</v>
      </c>
      <c r="L25" s="26" t="s">
        <v>28</v>
      </c>
      <c r="M25" s="31" t="s">
        <v>167</v>
      </c>
      <c r="N25" s="21"/>
    </row>
    <row r="26" spans="2:15" x14ac:dyDescent="0.25">
      <c r="B26" s="23">
        <f t="shared" si="1"/>
        <v>22</v>
      </c>
      <c r="C26" s="23" t="s">
        <v>121</v>
      </c>
      <c r="D26" s="23" t="s">
        <v>124</v>
      </c>
      <c r="E26" s="23" t="s">
        <v>152</v>
      </c>
      <c r="F26" s="23"/>
      <c r="G26" s="29" t="s">
        <v>48</v>
      </c>
      <c r="H26" s="23" t="s">
        <v>123</v>
      </c>
      <c r="I26" s="23">
        <v>1</v>
      </c>
      <c r="J26" s="25">
        <f>2.78*10.88</f>
        <v>30.246400000000001</v>
      </c>
      <c r="K26" s="25">
        <f t="shared" si="0"/>
        <v>30.246400000000001</v>
      </c>
      <c r="L26" s="26" t="s">
        <v>28</v>
      </c>
      <c r="M26" s="31" t="s">
        <v>168</v>
      </c>
      <c r="N26" s="21"/>
    </row>
    <row r="27" spans="2:15" x14ac:dyDescent="0.25">
      <c r="B27" s="23">
        <f t="shared" si="1"/>
        <v>23</v>
      </c>
      <c r="C27" s="23" t="s">
        <v>121</v>
      </c>
      <c r="D27" s="23" t="s">
        <v>125</v>
      </c>
      <c r="E27" s="23" t="s">
        <v>147</v>
      </c>
      <c r="F27" s="23" t="s">
        <v>48</v>
      </c>
      <c r="G27" s="29" t="s">
        <v>48</v>
      </c>
      <c r="H27" s="23" t="s">
        <v>123</v>
      </c>
      <c r="I27" s="23">
        <v>1</v>
      </c>
      <c r="J27" s="25">
        <f>2.78*29.41</f>
        <v>81.759799999999998</v>
      </c>
      <c r="K27" s="25">
        <f t="shared" si="0"/>
        <v>81.759799999999998</v>
      </c>
      <c r="L27" s="26" t="s">
        <v>28</v>
      </c>
      <c r="M27" s="31" t="s">
        <v>169</v>
      </c>
      <c r="N27" s="21"/>
    </row>
    <row r="28" spans="2:15" x14ac:dyDescent="0.25">
      <c r="B28" s="23">
        <f t="shared" si="1"/>
        <v>24</v>
      </c>
      <c r="C28" s="23" t="s">
        <v>121</v>
      </c>
      <c r="D28" s="23" t="s">
        <v>127</v>
      </c>
      <c r="E28" s="23" t="s">
        <v>153</v>
      </c>
      <c r="F28" s="23"/>
      <c r="G28" s="29" t="s">
        <v>48</v>
      </c>
      <c r="H28" s="23" t="s">
        <v>123</v>
      </c>
      <c r="I28" s="23">
        <v>1</v>
      </c>
      <c r="J28" s="25">
        <f>7.76*2.78</f>
        <v>21.572799999999997</v>
      </c>
      <c r="K28" s="25">
        <f t="shared" si="0"/>
        <v>21.572799999999997</v>
      </c>
      <c r="L28" s="26" t="s">
        <v>28</v>
      </c>
      <c r="M28" s="31" t="s">
        <v>170</v>
      </c>
      <c r="N28" s="21"/>
    </row>
    <row r="29" spans="2:15" x14ac:dyDescent="0.25">
      <c r="B29" s="23">
        <f t="shared" si="1"/>
        <v>25</v>
      </c>
      <c r="C29" s="23" t="s">
        <v>121</v>
      </c>
      <c r="D29" s="23" t="s">
        <v>128</v>
      </c>
      <c r="E29" s="23" t="s">
        <v>148</v>
      </c>
      <c r="F29" s="23" t="s">
        <v>48</v>
      </c>
      <c r="G29" s="29" t="s">
        <v>48</v>
      </c>
      <c r="H29" s="23" t="s">
        <v>123</v>
      </c>
      <c r="I29" s="23">
        <v>2</v>
      </c>
      <c r="J29" s="25">
        <v>0.92</v>
      </c>
      <c r="K29" s="25">
        <f t="shared" si="0"/>
        <v>1.84</v>
      </c>
      <c r="L29" s="26" t="s">
        <v>28</v>
      </c>
      <c r="M29" s="23" t="s">
        <v>126</v>
      </c>
      <c r="N29" s="21"/>
    </row>
    <row r="30" spans="2:15" x14ac:dyDescent="0.25">
      <c r="B30" s="23">
        <f t="shared" si="1"/>
        <v>26</v>
      </c>
      <c r="C30" s="23" t="s">
        <v>121</v>
      </c>
      <c r="D30" s="23" t="s">
        <v>129</v>
      </c>
      <c r="E30" s="23" t="s">
        <v>154</v>
      </c>
      <c r="F30" s="23"/>
      <c r="G30" s="29" t="s">
        <v>48</v>
      </c>
      <c r="H30" s="23" t="s">
        <v>123</v>
      </c>
      <c r="I30" s="23">
        <v>2</v>
      </c>
      <c r="J30" s="25">
        <f>0.12*2.78</f>
        <v>0.33359999999999995</v>
      </c>
      <c r="K30" s="25">
        <f t="shared" si="0"/>
        <v>0.6671999999999999</v>
      </c>
      <c r="L30" s="26" t="s">
        <v>28</v>
      </c>
      <c r="M30" s="23" t="s">
        <v>171</v>
      </c>
      <c r="N30" s="21"/>
    </row>
    <row r="31" spans="2:15" x14ac:dyDescent="0.25">
      <c r="B31" s="23">
        <f t="shared" si="1"/>
        <v>27</v>
      </c>
      <c r="C31" s="23" t="s">
        <v>121</v>
      </c>
      <c r="D31" s="23" t="s">
        <v>130</v>
      </c>
      <c r="E31" s="23" t="s">
        <v>150</v>
      </c>
      <c r="F31" s="23" t="s">
        <v>48</v>
      </c>
      <c r="G31" s="29" t="s">
        <v>48</v>
      </c>
      <c r="H31" s="23" t="s">
        <v>123</v>
      </c>
      <c r="I31" s="23">
        <v>2</v>
      </c>
      <c r="J31" s="25">
        <f>13.76*2.78</f>
        <v>38.252799999999993</v>
      </c>
      <c r="K31" s="25">
        <f t="shared" si="0"/>
        <v>76.505599999999987</v>
      </c>
      <c r="L31" s="26" t="s">
        <v>28</v>
      </c>
      <c r="M31" s="23" t="s">
        <v>172</v>
      </c>
      <c r="N31" s="21"/>
      <c r="O31" s="27"/>
    </row>
    <row r="32" spans="2:15" x14ac:dyDescent="0.25">
      <c r="B32" s="23">
        <f t="shared" si="1"/>
        <v>28</v>
      </c>
      <c r="C32" s="23" t="s">
        <v>121</v>
      </c>
      <c r="D32" s="23" t="s">
        <v>158</v>
      </c>
      <c r="E32" s="23" t="s">
        <v>155</v>
      </c>
      <c r="F32" s="23"/>
      <c r="G32" s="29" t="s">
        <v>48</v>
      </c>
      <c r="H32" s="23" t="s">
        <v>123</v>
      </c>
      <c r="I32" s="23">
        <v>2</v>
      </c>
      <c r="J32" s="25">
        <f>2.78*1.49</f>
        <v>4.1421999999999999</v>
      </c>
      <c r="K32" s="25">
        <f t="shared" si="0"/>
        <v>8.2843999999999998</v>
      </c>
      <c r="L32" s="26" t="s">
        <v>28</v>
      </c>
      <c r="M32" s="23" t="s">
        <v>173</v>
      </c>
      <c r="N32" s="21"/>
      <c r="O32" s="27"/>
    </row>
    <row r="33" spans="2:14" x14ac:dyDescent="0.25">
      <c r="B33" s="23">
        <f t="shared" si="1"/>
        <v>29</v>
      </c>
      <c r="C33" s="23" t="s">
        <v>121</v>
      </c>
      <c r="D33" s="23" t="s">
        <v>159</v>
      </c>
      <c r="E33" s="23" t="s">
        <v>151</v>
      </c>
      <c r="F33" s="23" t="s">
        <v>48</v>
      </c>
      <c r="G33" s="29" t="s">
        <v>48</v>
      </c>
      <c r="H33" s="23" t="s">
        <v>123</v>
      </c>
      <c r="I33" s="23">
        <v>1</v>
      </c>
      <c r="J33" s="25">
        <f>11.03*2.78</f>
        <v>30.663399999999996</v>
      </c>
      <c r="K33" s="25">
        <f t="shared" si="0"/>
        <v>30.663399999999996</v>
      </c>
      <c r="L33" s="26" t="s">
        <v>28</v>
      </c>
      <c r="M33" s="23" t="s">
        <v>174</v>
      </c>
      <c r="N33" s="21"/>
    </row>
    <row r="34" spans="2:14" x14ac:dyDescent="0.25">
      <c r="B34" s="23">
        <f t="shared" si="1"/>
        <v>30</v>
      </c>
      <c r="C34" s="23" t="s">
        <v>121</v>
      </c>
      <c r="D34" s="23" t="s">
        <v>160</v>
      </c>
      <c r="E34" s="23" t="s">
        <v>156</v>
      </c>
      <c r="F34" s="23"/>
      <c r="G34" s="29" t="s">
        <v>48</v>
      </c>
      <c r="H34" s="23" t="s">
        <v>123</v>
      </c>
      <c r="I34" s="23">
        <v>1</v>
      </c>
      <c r="J34" s="25">
        <f>2.78*1.19</f>
        <v>3.3081999999999998</v>
      </c>
      <c r="K34" s="25">
        <f t="shared" si="0"/>
        <v>3.3081999999999998</v>
      </c>
      <c r="L34" s="26" t="s">
        <v>28</v>
      </c>
      <c r="M34" s="23" t="s">
        <v>175</v>
      </c>
      <c r="N34" s="21"/>
    </row>
    <row r="35" spans="2:14" x14ac:dyDescent="0.25">
      <c r="B35" s="23">
        <f t="shared" si="1"/>
        <v>31</v>
      </c>
      <c r="C35" s="23" t="s">
        <v>121</v>
      </c>
      <c r="D35" s="23" t="s">
        <v>161</v>
      </c>
      <c r="E35" s="23" t="s">
        <v>149</v>
      </c>
      <c r="F35" s="23" t="s">
        <v>48</v>
      </c>
      <c r="G35" s="29" t="s">
        <v>48</v>
      </c>
      <c r="H35" s="23" t="s">
        <v>123</v>
      </c>
      <c r="I35" s="23">
        <v>2</v>
      </c>
      <c r="J35" s="25">
        <f>14.85*2.78</f>
        <v>41.282999999999994</v>
      </c>
      <c r="K35" s="25">
        <f t="shared" si="0"/>
        <v>82.565999999999988</v>
      </c>
      <c r="L35" s="26" t="s">
        <v>28</v>
      </c>
      <c r="M35" s="23" t="s">
        <v>176</v>
      </c>
      <c r="N35" s="21"/>
    </row>
    <row r="36" spans="2:14" x14ac:dyDescent="0.25">
      <c r="B36" s="23">
        <f t="shared" si="1"/>
        <v>32</v>
      </c>
      <c r="C36" s="23" t="s">
        <v>121</v>
      </c>
      <c r="D36" s="23" t="s">
        <v>162</v>
      </c>
      <c r="E36" s="23" t="s">
        <v>157</v>
      </c>
      <c r="F36" s="23"/>
      <c r="G36" s="29" t="s">
        <v>48</v>
      </c>
      <c r="H36" s="23" t="s">
        <v>123</v>
      </c>
      <c r="I36" s="23">
        <v>2</v>
      </c>
      <c r="J36" s="25">
        <f>1.82*2.78</f>
        <v>5.0595999999999997</v>
      </c>
      <c r="K36" s="25">
        <f t="shared" si="0"/>
        <v>10.119199999999999</v>
      </c>
      <c r="L36" s="26" t="s">
        <v>28</v>
      </c>
      <c r="M36" s="23" t="s">
        <v>177</v>
      </c>
      <c r="N36" s="21"/>
    </row>
    <row r="37" spans="2:14" x14ac:dyDescent="0.25">
      <c r="B37" s="23">
        <f t="shared" si="1"/>
        <v>33</v>
      </c>
      <c r="C37" s="23" t="s">
        <v>121</v>
      </c>
      <c r="D37" s="23" t="s">
        <v>163</v>
      </c>
      <c r="E37" s="23" t="s">
        <v>166</v>
      </c>
      <c r="F37" s="23" t="s">
        <v>48</v>
      </c>
      <c r="G37" s="29" t="s">
        <v>48</v>
      </c>
      <c r="H37" s="23" t="s">
        <v>123</v>
      </c>
      <c r="I37" s="23">
        <v>1</v>
      </c>
      <c r="J37" s="25">
        <f>4.97*2.78</f>
        <v>13.816599999999998</v>
      </c>
      <c r="K37" s="25">
        <f t="shared" si="0"/>
        <v>13.816599999999998</v>
      </c>
      <c r="L37" s="26" t="s">
        <v>28</v>
      </c>
      <c r="M37" s="23" t="s">
        <v>178</v>
      </c>
      <c r="N37" s="23"/>
    </row>
    <row r="38" spans="2:14" x14ac:dyDescent="0.25">
      <c r="B38" s="23">
        <f t="shared" si="1"/>
        <v>34</v>
      </c>
      <c r="C38" s="23" t="s">
        <v>121</v>
      </c>
      <c r="D38" s="23" t="s">
        <v>165</v>
      </c>
      <c r="E38" s="23" t="s">
        <v>164</v>
      </c>
      <c r="F38" s="23"/>
      <c r="G38" s="29" t="s">
        <v>48</v>
      </c>
      <c r="H38" s="23" t="s">
        <v>123</v>
      </c>
      <c r="I38" s="23">
        <v>1</v>
      </c>
      <c r="J38" s="25">
        <f>1.63*2.78</f>
        <v>4.5313999999999997</v>
      </c>
      <c r="K38" s="25">
        <f t="shared" si="0"/>
        <v>4.5313999999999997</v>
      </c>
      <c r="L38" s="26" t="s">
        <v>28</v>
      </c>
      <c r="M38" s="23" t="s">
        <v>179</v>
      </c>
      <c r="N38" s="23"/>
    </row>
    <row r="39" spans="2:14" x14ac:dyDescent="0.25">
      <c r="B39" s="23">
        <f t="shared" si="1"/>
        <v>35</v>
      </c>
      <c r="C39" s="23" t="s">
        <v>81</v>
      </c>
      <c r="D39" s="23" t="s">
        <v>131</v>
      </c>
      <c r="E39" s="23" t="s">
        <v>132</v>
      </c>
      <c r="F39" s="23" t="s">
        <v>48</v>
      </c>
      <c r="G39" s="24" t="s">
        <v>133</v>
      </c>
      <c r="H39" s="23" t="s">
        <v>39</v>
      </c>
      <c r="I39" s="23">
        <v>1</v>
      </c>
      <c r="J39" s="25">
        <v>43.83</v>
      </c>
      <c r="K39" s="25">
        <f t="shared" si="0"/>
        <v>43.83</v>
      </c>
      <c r="L39" s="26" t="s">
        <v>28</v>
      </c>
      <c r="M39" s="23" t="s">
        <v>134</v>
      </c>
      <c r="N39" s="21" t="s">
        <v>135</v>
      </c>
    </row>
    <row r="40" spans="2:14" x14ac:dyDescent="0.25">
      <c r="B40" s="23">
        <f t="shared" si="1"/>
        <v>36</v>
      </c>
      <c r="C40" s="23" t="s">
        <v>81</v>
      </c>
      <c r="D40" s="23" t="s">
        <v>136</v>
      </c>
      <c r="E40" s="23" t="s">
        <v>137</v>
      </c>
      <c r="F40" s="23" t="s">
        <v>48</v>
      </c>
      <c r="G40" s="24" t="s">
        <v>138</v>
      </c>
      <c r="H40" s="23" t="s">
        <v>39</v>
      </c>
      <c r="I40" s="23">
        <v>1</v>
      </c>
      <c r="J40" s="25">
        <v>16.25</v>
      </c>
      <c r="K40" s="25">
        <f t="shared" si="0"/>
        <v>16.25</v>
      </c>
      <c r="L40" s="26" t="s">
        <v>28</v>
      </c>
      <c r="M40" s="23" t="s">
        <v>139</v>
      </c>
      <c r="N40" s="21" t="s">
        <v>140</v>
      </c>
    </row>
    <row r="42" spans="2:14" x14ac:dyDescent="0.25">
      <c r="I42" s="11"/>
      <c r="J42" s="12" t="s">
        <v>141</v>
      </c>
      <c r="K42" s="13">
        <f>SUM(K5:K40)</f>
        <v>2680.3831999999993</v>
      </c>
    </row>
    <row r="43" spans="2:14" x14ac:dyDescent="0.25">
      <c r="I43" s="17"/>
      <c r="J43" s="12" t="s">
        <v>142</v>
      </c>
      <c r="K43" s="13">
        <f>SUM(K6:K40)</f>
        <v>888.68320000000006</v>
      </c>
      <c r="L43" s="22"/>
    </row>
    <row r="44" spans="2:14" x14ac:dyDescent="0.25">
      <c r="H44" s="18"/>
      <c r="I44" s="18"/>
      <c r="J44" s="12" t="s">
        <v>143</v>
      </c>
      <c r="K44" s="13">
        <f>SUMIF(H5:H40,"McMaster",K5:K40)</f>
        <v>174.06</v>
      </c>
      <c r="L44" s="22"/>
    </row>
    <row r="45" spans="2:14" x14ac:dyDescent="0.25">
      <c r="J45" s="12" t="s">
        <v>144</v>
      </c>
      <c r="K45" s="13">
        <v>0</v>
      </c>
    </row>
    <row r="46" spans="2:14" ht="15.75" thickBot="1" x14ac:dyDescent="0.3">
      <c r="J46" s="19" t="s">
        <v>145</v>
      </c>
      <c r="K46" s="20">
        <f>K44+K45</f>
        <v>174.06</v>
      </c>
    </row>
    <row r="47" spans="2:14" ht="15.75" thickTop="1" x14ac:dyDescent="0.25"/>
  </sheetData>
  <autoFilter ref="B4:N40" xr:uid="{40187AC2-28BB-4FB8-B466-BDDF9428FCBF}"/>
  <phoneticPr fontId="2" type="noConversion"/>
  <hyperlinks>
    <hyperlink ref="N7" r:id="rId1" xr:uid="{9818A9A2-C603-4756-87ED-93A825B49F39}"/>
    <hyperlink ref="N8" r:id="rId2" xr:uid="{E1208593-2212-44CE-99C3-CE292BF75E9C}"/>
    <hyperlink ref="N9" r:id="rId3" xr:uid="{7C8B6F4A-9596-44D0-8801-0791F7E73674}"/>
    <hyperlink ref="N10" r:id="rId4" xr:uid="{7F827AB0-C231-4E73-ABCB-F1958B349701}"/>
    <hyperlink ref="N11" r:id="rId5" xr:uid="{874B038E-CBCF-4E36-8AE4-963882D0CA57}"/>
    <hyperlink ref="N12" r:id="rId6" xr:uid="{70428F93-7841-4CDF-8678-0AC6B433944E}"/>
    <hyperlink ref="N15" r:id="rId7" xr:uid="{234EAA87-87CC-40AB-B33C-47C3DDFEB702}"/>
    <hyperlink ref="N16" r:id="rId8" xr:uid="{D85EA657-862A-4DDC-993B-F11AE58ECC33}"/>
    <hyperlink ref="N18" r:id="rId9" xr:uid="{9D307F5B-CA26-4F95-B98E-45776BC80ACB}"/>
    <hyperlink ref="N14" r:id="rId10" xr:uid="{31047E6E-C43A-4463-B067-E6145E40E213}"/>
    <hyperlink ref="N17" r:id="rId11" xr:uid="{8FBDA7F9-4C50-4BC7-A68E-B0C772B32001}"/>
    <hyperlink ref="N5" r:id="rId12" xr:uid="{BD8B2F1E-D695-43A4-97AA-4DD773904539}"/>
    <hyperlink ref="N6" r:id="rId13" xr:uid="{FD1CC336-E704-4A69-981B-397C40B981E6}"/>
    <hyperlink ref="N19" r:id="rId14" xr:uid="{6469B921-3119-409C-B87A-6794BD5536B9}"/>
    <hyperlink ref="N20" r:id="rId15" xr:uid="{7EF8EA92-5DF8-4B7B-BEBC-4D5553DC6196}"/>
    <hyperlink ref="N21" r:id="rId16" xr:uid="{DE86D336-F290-48CD-AD4B-33AF4A2ECDA6}"/>
    <hyperlink ref="N22" r:id="rId17" xr:uid="{DD811CB2-74FF-4982-89A7-3AA21487F468}"/>
    <hyperlink ref="N23" r:id="rId18" xr:uid="{97471541-995E-4544-88FA-41ED6432C45B}"/>
    <hyperlink ref="N24" r:id="rId19" xr:uid="{07A50CE2-3A74-405B-AB6C-32D51397C733}"/>
    <hyperlink ref="N39" r:id="rId20" xr:uid="{D5A7120C-FBE7-4C68-9C33-8BFAC1E7635F}"/>
    <hyperlink ref="N13" r:id="rId21" xr:uid="{2B3E56DB-1226-42E3-89DC-B647FB1B26AA}"/>
  </hyperlinks>
  <pageMargins left="0.7" right="0.7" top="0.75" bottom="0.75" header="0.3" footer="0.3"/>
  <pageSetup orientation="portrait"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DE670DE72CFD499121F0C11A39C447" ma:contentTypeVersion="14" ma:contentTypeDescription="Create a new document." ma:contentTypeScope="" ma:versionID="360b48d72c7fbf5b5c1a92dd0b87cb34">
  <xsd:schema xmlns:xsd="http://www.w3.org/2001/XMLSchema" xmlns:xs="http://www.w3.org/2001/XMLSchema" xmlns:p="http://schemas.microsoft.com/office/2006/metadata/properties" xmlns:ns2="81db91e3-985e-466d-ab72-ac363f730967" xmlns:ns3="91701c0e-da04-4e24-85e3-38e663eedc64" targetNamespace="http://schemas.microsoft.com/office/2006/metadata/properties" ma:root="true" ma:fieldsID="d53da408b935acccf130bca0f14a93a9" ns2:_="" ns3:_="">
    <xsd:import namespace="81db91e3-985e-466d-ab72-ac363f730967"/>
    <xsd:import namespace="91701c0e-da04-4e24-85e3-38e663eedc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b91e3-985e-466d-ab72-ac363f730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01c0e-da04-4e24-85e3-38e663eedc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6255c7b-359d-4afc-b0a4-8850d7742838}" ma:internalName="TaxCatchAll" ma:showField="CatchAllData" ma:web="91701c0e-da04-4e24-85e3-38e663eedc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1db91e3-985e-466d-ab72-ac363f730967">
      <Terms xmlns="http://schemas.microsoft.com/office/infopath/2007/PartnerControls"/>
    </lcf76f155ced4ddcb4097134ff3c332f>
    <TaxCatchAll xmlns="91701c0e-da04-4e24-85e3-38e663eedc64" xsi:nil="true"/>
  </documentManagement>
</p:properties>
</file>

<file path=customXml/itemProps1.xml><?xml version="1.0" encoding="utf-8"?>
<ds:datastoreItem xmlns:ds="http://schemas.openxmlformats.org/officeDocument/2006/customXml" ds:itemID="{D2CC2488-5E57-4A37-AF9D-BA3DFB16E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b91e3-985e-466d-ab72-ac363f730967"/>
    <ds:schemaRef ds:uri="91701c0e-da04-4e24-85e3-38e663eedc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9E83F0-7E80-476E-B058-3BEB4966D0B7}">
  <ds:schemaRefs>
    <ds:schemaRef ds:uri="http://schemas.microsoft.com/sharepoint/v3/contenttype/forms"/>
  </ds:schemaRefs>
</ds:datastoreItem>
</file>

<file path=customXml/itemProps3.xml><?xml version="1.0" encoding="utf-8"?>
<ds:datastoreItem xmlns:ds="http://schemas.openxmlformats.org/officeDocument/2006/customXml" ds:itemID="{29358324-DC6F-4446-8D58-FAFBF6238A5F}">
  <ds:schemaRefs>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91701c0e-da04-4e24-85e3-38e663eedc64"/>
    <ds:schemaRef ds:uri="81db91e3-985e-466d-ab72-ac363f7309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Notes</vt:lpstr>
      <vt:lpstr>FY23 - RO System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Jenne, Dale "Scott"</dc:creator>
  <cp:keywords/>
  <dc:description/>
  <cp:lastModifiedBy>Panzarella, Justin</cp:lastModifiedBy>
  <cp:revision/>
  <dcterms:created xsi:type="dcterms:W3CDTF">2023-05-18T15:55:59Z</dcterms:created>
  <dcterms:modified xsi:type="dcterms:W3CDTF">2024-01-09T18:12:52Z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0x0101005FDE670DE72CFD499121F0C11A39C447</vt:lpwstr>
  </property>
  <property fmtid="{D5CDD505-2E9C-101B-9397-08002B2CF9AE}" pid="3" name="MediaServiceImageTags">
    <vt:lpwstr/>
  </property>
  <property fmtid="{D5CDD505-2E9C-101B-9397-08002B2CF9AE}" pid="4" name="MSIP_Label_95965d95-ecc0-4720-b759-1f33c42ed7da_Enabled">
    <vt:lpwstr>true</vt:lpwstr>
  </property>
  <property fmtid="{D5CDD505-2E9C-101B-9397-08002B2CF9AE}" pid="5" name="MSIP_Label_95965d95-ecc0-4720-b759-1f33c42ed7da_SetDate">
    <vt:lpwstr>2024-01-08T20:38:40Z</vt:lpwstr>
  </property>
  <property fmtid="{D5CDD505-2E9C-101B-9397-08002B2CF9AE}" pid="6" name="MSIP_Label_95965d95-ecc0-4720-b759-1f33c42ed7da_Method">
    <vt:lpwstr>Standard</vt:lpwstr>
  </property>
  <property fmtid="{D5CDD505-2E9C-101B-9397-08002B2CF9AE}" pid="7" name="MSIP_Label_95965d95-ecc0-4720-b759-1f33c42ed7da_Name">
    <vt:lpwstr>General</vt:lpwstr>
  </property>
  <property fmtid="{D5CDD505-2E9C-101B-9397-08002B2CF9AE}" pid="8" name="MSIP_Label_95965d95-ecc0-4720-b759-1f33c42ed7da_SiteId">
    <vt:lpwstr>a0f29d7e-28cd-4f54-8442-7885aee7c080</vt:lpwstr>
  </property>
  <property fmtid="{D5CDD505-2E9C-101B-9397-08002B2CF9AE}" pid="9" name="MSIP_Label_95965d95-ecc0-4720-b759-1f33c42ed7da_ActionId">
    <vt:lpwstr>de1146cf-3aa0-48ea-907d-86e6c5fa5ff6</vt:lpwstr>
  </property>
  <property fmtid="{D5CDD505-2E9C-101B-9397-08002B2CF9AE}" pid="10" name="MSIP_Label_95965d95-ecc0-4720-b759-1f33c42ed7da_ContentBits">
    <vt:lpwstr>0</vt:lpwstr>
  </property>
</Properties>
</file>